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0"/>
  </bookViews>
  <sheets>
    <sheet name="van domestico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<sst xmlns="http://schemas.openxmlformats.org/spreadsheetml/2006/main" count="18" uniqueCount="17">
  <si>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Tasso attualizzazione</t>
  </si>
  <si>
    <t>Year</t>
  </si>
  <si>
    <t>Cash flows</t>
  </si>
  <si>
    <t>Potenza nominale impianto</t>
  </si>
  <si>
    <t>kWp</t>
  </si>
  <si>
    <t>€/kWp</t>
  </si>
  <si>
    <t>Producibilità annuale (PVGIS website)</t>
  </si>
  <si>
    <t>kWh/kWp</t>
  </si>
  <si>
    <t>€/kWh</t>
  </si>
  <si>
    <t>Tariffa di acquisto dell'energia dalla Rete</t>
  </si>
  <si>
    <t>Energia autoconsumata (% del totale)</t>
  </si>
  <si>
    <t>Costo annuo manutenzione(% costo installazione)</t>
  </si>
  <si>
    <t>Costo d'installazione al kW</t>
  </si>
  <si>
    <t>Flusso di cassa = Energia prodotta x (Quota immessa x Tariffa di vendita + Quota autoconsumata x Tariffa di acquisto)] - Costo annuo manutenzione</t>
  </si>
  <si>
    <t>ANALISI ECONOMICA DELL’INVESTIMENTO FV su tetto</t>
  </si>
  <si>
    <t>Tariffa di vendita dell'energia alla rete (Scambio Sul Posto)</t>
  </si>
  <si>
    <t>VAN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</si>
</sst>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€-410]\ #,##0.00"/>
    <numFmt numFmtId="174" formatCode="0.000"/>
    <numFmt numFmtId="175" formatCode="0.0%"/>
    <numFmt numFmtId="176" formatCode="\€\ #,##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 applyBorder="1" applyAlignment="1">
      <alignment horizontal="center"/>
      <protection/>
    </xf>
    <xf numFmtId="0" fontId="2" fillId="33" borderId="0" xfId="46" applyFont="1" applyFill="1" applyBorder="1" applyAlignment="1">
      <alignment horizontal="center" wrapText="1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0" fillId="0" borderId="0" xfId="46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ill="1" applyBorder="1" applyAlignment="1">
      <alignment wrapText="1"/>
      <protection/>
    </xf>
    <xf numFmtId="0" fontId="0" fillId="34" borderId="10" xfId="46" applyFill="1" applyBorder="1">
      <alignment/>
      <protection/>
    </xf>
    <xf numFmtId="172" fontId="41" fillId="34" borderId="10" xfId="46" applyNumberFormat="1" applyFont="1" applyFill="1" applyBorder="1">
      <alignment/>
      <protection/>
    </xf>
    <xf numFmtId="172" fontId="0" fillId="34" borderId="10" xfId="46" applyNumberFormat="1" applyFont="1" applyFill="1" applyBorder="1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0" fillId="34" borderId="12" xfId="46" applyFill="1" applyBorder="1">
      <alignment/>
      <protection/>
    </xf>
    <xf numFmtId="173" fontId="42" fillId="34" borderId="10" xfId="46" applyNumberFormat="1" applyFont="1" applyFill="1" applyBorder="1">
      <alignment/>
      <protection/>
    </xf>
    <xf numFmtId="173" fontId="0" fillId="34" borderId="10" xfId="46" applyNumberFormat="1" applyFont="1" applyFill="1" applyBorder="1">
      <alignment/>
      <protection/>
    </xf>
    <xf numFmtId="0" fontId="0" fillId="0" borderId="0" xfId="46" applyAlignment="1">
      <alignment wrapText="1"/>
      <protection/>
    </xf>
    <xf numFmtId="0" fontId="43" fillId="34" borderId="13" xfId="46" applyFont="1" applyFill="1" applyBorder="1" applyAlignment="1">
      <alignment horizontal="center"/>
      <protection/>
    </xf>
    <xf numFmtId="0" fontId="0" fillId="34" borderId="14" xfId="46" applyFont="1" applyFill="1" applyBorder="1">
      <alignment/>
      <protection/>
    </xf>
    <xf numFmtId="0" fontId="0" fillId="0" borderId="0" xfId="46" applyBorder="1" applyAlignment="1">
      <alignment horizontal="center"/>
      <protection/>
    </xf>
    <xf numFmtId="0" fontId="0" fillId="34" borderId="14" xfId="46" applyFill="1" applyBorder="1">
      <alignment/>
      <protection/>
    </xf>
    <xf numFmtId="2" fontId="43" fillId="34" borderId="13" xfId="46" applyNumberFormat="1" applyFont="1" applyFill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ill="1" applyBorder="1">
      <alignment/>
      <protection/>
    </xf>
    <xf numFmtId="0" fontId="2" fillId="34" borderId="15" xfId="46" applyFont="1" applyFill="1" applyBorder="1" applyAlignment="1">
      <alignment horizontal="center"/>
      <protection/>
    </xf>
    <xf numFmtId="175" fontId="43" fillId="34" borderId="16" xfId="50" applyNumberFormat="1" applyFont="1" applyFill="1" applyBorder="1" applyAlignment="1">
      <alignment horizontal="center"/>
    </xf>
    <xf numFmtId="0" fontId="44" fillId="0" borderId="0" xfId="46" applyFont="1">
      <alignment/>
      <protection/>
    </xf>
    <xf numFmtId="0" fontId="3" fillId="0" borderId="0" xfId="0" applyFont="1" applyAlignment="1">
      <alignment horizontal="center" vertical="center"/>
    </xf>
    <xf numFmtId="0" fontId="0" fillId="0" borderId="17" xfId="46" applyBorder="1">
      <alignment/>
      <protection/>
    </xf>
    <xf numFmtId="0" fontId="0" fillId="0" borderId="18" xfId="46" applyBorder="1">
      <alignment/>
      <protection/>
    </xf>
    <xf numFmtId="0" fontId="3" fillId="0" borderId="18" xfId="0" applyFont="1" applyBorder="1" applyAlignment="1">
      <alignment horizontal="center" vertical="center"/>
    </xf>
    <xf numFmtId="0" fontId="0" fillId="0" borderId="19" xfId="46" applyBorder="1">
      <alignment/>
      <protection/>
    </xf>
    <xf numFmtId="0" fontId="44" fillId="0" borderId="20" xfId="46" applyFon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34" borderId="15" xfId="46" applyFill="1" applyBorder="1">
      <alignment/>
      <protection/>
    </xf>
    <xf numFmtId="173" fontId="0" fillId="34" borderId="15" xfId="46" applyNumberFormat="1" applyFont="1" applyFill="1" applyBorder="1">
      <alignment/>
      <protection/>
    </xf>
    <xf numFmtId="0" fontId="0" fillId="34" borderId="16" xfId="46" applyFill="1" applyBorder="1">
      <alignment/>
      <protection/>
    </xf>
    <xf numFmtId="173" fontId="0" fillId="34" borderId="16" xfId="46" applyNumberFormat="1" applyFont="1" applyFill="1" applyBorder="1">
      <alignment/>
      <protection/>
    </xf>
    <xf numFmtId="0" fontId="0" fillId="34" borderId="23" xfId="46" applyFill="1" applyBorder="1">
      <alignment/>
      <protection/>
    </xf>
    <xf numFmtId="173" fontId="0" fillId="34" borderId="24" xfId="46" applyNumberFormat="1" applyFont="1" applyFill="1" applyBorder="1">
      <alignment/>
      <protection/>
    </xf>
    <xf numFmtId="175" fontId="43" fillId="33" borderId="0" xfId="46" applyNumberFormat="1" applyFont="1" applyFill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8.00390625" style="1" customWidth="1"/>
    <col min="4" max="4" width="17.28125" style="1" customWidth="1"/>
    <col min="5" max="5" width="5.28125" style="1" customWidth="1"/>
    <col min="6" max="6" width="55.28125" style="1" customWidth="1"/>
    <col min="7" max="7" width="9.57421875" style="1" customWidth="1"/>
    <col min="8" max="16384" width="9.140625" style="1" customWidth="1"/>
  </cols>
  <sheetData>
    <row r="1" ht="13.5" thickBot="1"/>
    <row r="2" spans="3:6" ht="19.5" thickBot="1">
      <c r="C2" s="27"/>
      <c r="D2" s="28"/>
      <c r="E2" s="29" t="s">
        <v>14</v>
      </c>
      <c r="F2" s="30"/>
    </row>
    <row r="3" ht="18.75">
      <c r="E3" s="26"/>
    </row>
    <row r="4" spans="1:10" ht="12.75">
      <c r="A4" s="31" t="s">
        <v>13</v>
      </c>
      <c r="B4" s="32"/>
      <c r="C4" s="32"/>
      <c r="D4" s="32"/>
      <c r="E4" s="32"/>
      <c r="F4" s="32"/>
      <c r="G4" s="32"/>
      <c r="H4" s="32"/>
      <c r="I4" s="32"/>
      <c r="J4" s="33"/>
    </row>
    <row r="5" ht="12.75">
      <c r="A5" s="25"/>
    </row>
    <row r="6" spans="5:7" ht="12.75">
      <c r="E6" s="2"/>
      <c r="F6" s="3" t="s">
        <v>0</v>
      </c>
      <c r="G6" s="40">
        <v>0.02</v>
      </c>
    </row>
    <row r="7" spans="2:7" ht="12.75">
      <c r="B7" s="4" t="s">
        <v>1</v>
      </c>
      <c r="C7" s="4" t="s">
        <v>2</v>
      </c>
      <c r="D7" s="4" t="s">
        <v>16</v>
      </c>
      <c r="E7" s="5"/>
      <c r="F7" s="6"/>
      <c r="G7" s="7"/>
    </row>
    <row r="8" spans="2:7" ht="12.75">
      <c r="B8" s="8">
        <v>0</v>
      </c>
      <c r="C8" s="9">
        <f>-F9*F12</f>
        <v>-6300</v>
      </c>
      <c r="D8" s="10">
        <f>C8</f>
        <v>-6300</v>
      </c>
      <c r="F8" s="11" t="s">
        <v>3</v>
      </c>
      <c r="G8" s="12"/>
    </row>
    <row r="9" spans="2:7" s="15" customFormat="1" ht="12.75">
      <c r="B9" s="8">
        <f>B8+1</f>
        <v>1</v>
      </c>
      <c r="C9" s="13">
        <f>-0.05*$C$8+$F$9*$F$15*((1-$F$24)*$F$18+$F$24*$F$21)-$F$27*$F$9*$F$12</f>
        <v>1056.7998</v>
      </c>
      <c r="D9" s="14">
        <f>NPV($G$6,C$9:$C9)+$C$8</f>
        <v>-5263.921764705882</v>
      </c>
      <c r="F9" s="16">
        <v>4.2</v>
      </c>
      <c r="G9" s="17" t="s">
        <v>4</v>
      </c>
    </row>
    <row r="10" spans="2:4" ht="12.75">
      <c r="B10" s="8">
        <f aca="true" t="shared" si="0" ref="B10:B28">B9+1</f>
        <v>2</v>
      </c>
      <c r="C10" s="13">
        <f aca="true" t="shared" si="1" ref="C9:C18">-0.05*$C$8+$F$9*$F$15*((1-$F$24)*$F$18+$F$24*$F$21)-$F$27*$F$9*$F$12</f>
        <v>1056.7998</v>
      </c>
      <c r="D10" s="14">
        <f>NPV($G$6,C$9:$C10)+$C$8</f>
        <v>-4248.158788927336</v>
      </c>
    </row>
    <row r="11" spans="2:7" ht="12.75">
      <c r="B11" s="8">
        <f t="shared" si="0"/>
        <v>3</v>
      </c>
      <c r="C11" s="13">
        <f t="shared" si="1"/>
        <v>1056.7998</v>
      </c>
      <c r="D11" s="14">
        <f>NPV($G$6,C$9:$C11)+$C$8</f>
        <v>-3252.312734242486</v>
      </c>
      <c r="F11" s="11" t="s">
        <v>12</v>
      </c>
      <c r="G11" s="12"/>
    </row>
    <row r="12" spans="2:7" ht="12.75">
      <c r="B12" s="8">
        <f t="shared" si="0"/>
        <v>4</v>
      </c>
      <c r="C12" s="13">
        <f t="shared" si="1"/>
        <v>1056.7998</v>
      </c>
      <c r="D12" s="14">
        <f>NPV($G$6,C$9:$C12)+$C$8</f>
        <v>-2275.9930727867513</v>
      </c>
      <c r="F12" s="16">
        <v>1500</v>
      </c>
      <c r="G12" s="17" t="s">
        <v>5</v>
      </c>
    </row>
    <row r="13" spans="2:7" ht="12.75">
      <c r="B13" s="8">
        <f t="shared" si="0"/>
        <v>5</v>
      </c>
      <c r="C13" s="13">
        <f t="shared" si="1"/>
        <v>1056.7998</v>
      </c>
      <c r="D13" s="14">
        <f>NPV($G$6,C$9:$C13)+$C$8</f>
        <v>-1318.8169341046587</v>
      </c>
      <c r="F13" s="5"/>
      <c r="G13" s="5"/>
    </row>
    <row r="14" spans="2:7" ht="12.75">
      <c r="B14" s="8">
        <f t="shared" si="0"/>
        <v>6</v>
      </c>
      <c r="C14" s="13">
        <f t="shared" si="1"/>
        <v>1056.7998</v>
      </c>
      <c r="D14" s="14">
        <f>NPV($G$6,C$9:$C14)+$C$8</f>
        <v>-380.40895500456736</v>
      </c>
      <c r="F14" s="11" t="s">
        <v>6</v>
      </c>
      <c r="G14" s="12"/>
    </row>
    <row r="15" spans="2:7" ht="12.75">
      <c r="B15" s="8">
        <f t="shared" si="0"/>
        <v>7</v>
      </c>
      <c r="C15" s="13">
        <f t="shared" si="1"/>
        <v>1056.7998</v>
      </c>
      <c r="D15" s="14">
        <f>NPV($G$6,C$9:$C15)+$C$8</f>
        <v>539.5988676425804</v>
      </c>
      <c r="F15" s="16">
        <v>1269</v>
      </c>
      <c r="G15" s="17" t="s">
        <v>7</v>
      </c>
    </row>
    <row r="16" spans="2:7" ht="12.75">
      <c r="B16" s="8">
        <f t="shared" si="0"/>
        <v>8</v>
      </c>
      <c r="C16" s="13">
        <f t="shared" si="1"/>
        <v>1056.7998</v>
      </c>
      <c r="D16" s="14">
        <f>NPV($G$6,C$9:$C16)+$C$8</f>
        <v>1441.5673212182164</v>
      </c>
      <c r="F16" s="18"/>
      <c r="G16" s="5"/>
    </row>
    <row r="17" spans="2:7" ht="12.75">
      <c r="B17" s="8">
        <f t="shared" si="0"/>
        <v>9</v>
      </c>
      <c r="C17" s="13">
        <f t="shared" si="1"/>
        <v>1056.7998</v>
      </c>
      <c r="D17" s="14">
        <f>NPV($G$6,C$9:$C17)+$C$8</f>
        <v>2325.8501188413884</v>
      </c>
      <c r="F17" s="11" t="s">
        <v>15</v>
      </c>
      <c r="G17" s="12"/>
    </row>
    <row r="18" spans="2:7" ht="12.75">
      <c r="B18" s="8">
        <f t="shared" si="0"/>
        <v>10</v>
      </c>
      <c r="C18" s="13">
        <f t="shared" si="1"/>
        <v>1056.7998</v>
      </c>
      <c r="D18" s="14">
        <f>NPV($G$6,C$9:$C18)+$C$8</f>
        <v>3192.7940380797936</v>
      </c>
      <c r="F18" s="20">
        <v>0.13</v>
      </c>
      <c r="G18" s="19" t="s">
        <v>8</v>
      </c>
    </row>
    <row r="19" spans="2:4" ht="12.75">
      <c r="B19" s="8">
        <f t="shared" si="0"/>
        <v>11</v>
      </c>
      <c r="C19" s="13">
        <f aca="true" t="shared" si="2" ref="C19:C38">$F$9*$F$15*((1-$F$24)*$F$18+$F$24*$F$21)-$F$27*$F$9*$F$12</f>
        <v>741.7998</v>
      </c>
      <c r="D19" s="14">
        <f>NPV($G$6,C$9:$C19)+$C$8</f>
        <v>3789.396199626588</v>
      </c>
    </row>
    <row r="20" spans="2:7" ht="12.75">
      <c r="B20" s="8">
        <f t="shared" si="0"/>
        <v>12</v>
      </c>
      <c r="C20" s="13">
        <f t="shared" si="2"/>
        <v>741.7998</v>
      </c>
      <c r="D20" s="14">
        <f>NPV($G$6,C$9:$C20)+$C$8</f>
        <v>4374.300279574425</v>
      </c>
      <c r="F20" s="11" t="s">
        <v>9</v>
      </c>
      <c r="G20" s="12"/>
    </row>
    <row r="21" spans="2:7" ht="12.75">
      <c r="B21" s="8">
        <f t="shared" si="0"/>
        <v>13</v>
      </c>
      <c r="C21" s="13">
        <f t="shared" si="2"/>
        <v>741.7998</v>
      </c>
      <c r="D21" s="14">
        <f>NPV($G$6,C$9:$C21)+$C$8</f>
        <v>4947.735652072304</v>
      </c>
      <c r="F21" s="20">
        <v>0.2</v>
      </c>
      <c r="G21" s="19" t="s">
        <v>8</v>
      </c>
    </row>
    <row r="22" spans="2:7" ht="12.75">
      <c r="B22" s="8">
        <f t="shared" si="0"/>
        <v>14</v>
      </c>
      <c r="C22" s="13">
        <f t="shared" si="2"/>
        <v>741.7998</v>
      </c>
      <c r="D22" s="14">
        <f>NPV($G$6,C$9:$C22)+$C$8</f>
        <v>5509.927193736892</v>
      </c>
      <c r="F22" s="21"/>
      <c r="G22" s="22"/>
    </row>
    <row r="23" spans="2:7" ht="12.75">
      <c r="B23" s="8">
        <f t="shared" si="0"/>
        <v>15</v>
      </c>
      <c r="C23" s="13">
        <f t="shared" si="2"/>
        <v>741.7998</v>
      </c>
      <c r="D23" s="14">
        <f>NPV($G$6,C$9:$C23)+$C$8</f>
        <v>6061.0953718394285</v>
      </c>
      <c r="F23" s="23" t="s">
        <v>10</v>
      </c>
      <c r="G23" s="5"/>
    </row>
    <row r="24" spans="2:7" ht="12.75">
      <c r="B24" s="8">
        <f t="shared" si="0"/>
        <v>16</v>
      </c>
      <c r="C24" s="13">
        <f t="shared" si="2"/>
        <v>741.7998</v>
      </c>
      <c r="D24" s="14">
        <f>NPV($G$6,C$9:$C24)+$C$8</f>
        <v>6601.456330763485</v>
      </c>
      <c r="F24" s="24">
        <v>0.3</v>
      </c>
      <c r="G24" s="5"/>
    </row>
    <row r="25" spans="2:7" ht="12.75">
      <c r="B25" s="8">
        <f t="shared" si="0"/>
        <v>17</v>
      </c>
      <c r="C25" s="13">
        <f t="shared" si="2"/>
        <v>741.7998</v>
      </c>
      <c r="D25" s="14">
        <f>NPV($G$6,C$9:$C25)+$C$8</f>
        <v>7131.221976767463</v>
      </c>
      <c r="F25" s="21"/>
      <c r="G25" s="5"/>
    </row>
    <row r="26" spans="2:7" ht="12.75">
      <c r="B26" s="8">
        <f t="shared" si="0"/>
        <v>18</v>
      </c>
      <c r="C26" s="13">
        <f t="shared" si="2"/>
        <v>741.7998</v>
      </c>
      <c r="D26" s="14">
        <f>NPV($G$6,C$9:$C26)+$C$8</f>
        <v>7650.600061085088</v>
      </c>
      <c r="F26" s="23" t="s">
        <v>11</v>
      </c>
      <c r="G26" s="5"/>
    </row>
    <row r="27" spans="2:7" ht="12.75">
      <c r="B27" s="8">
        <f t="shared" si="0"/>
        <v>19</v>
      </c>
      <c r="C27" s="13">
        <f t="shared" si="2"/>
        <v>741.7998</v>
      </c>
      <c r="D27" s="14">
        <f>NPV($G$6,C$9:$C27)+$C$8</f>
        <v>8159.794261396484</v>
      </c>
      <c r="F27" s="24">
        <v>0.01</v>
      </c>
      <c r="G27" s="5"/>
    </row>
    <row r="28" spans="2:7" ht="12.75">
      <c r="B28" s="8">
        <f t="shared" si="0"/>
        <v>20</v>
      </c>
      <c r="C28" s="13">
        <f t="shared" si="2"/>
        <v>741.7998</v>
      </c>
      <c r="D28" s="14">
        <f>NPV($G$6,C$9:$C28)+$C$8</f>
        <v>8659.004261701773</v>
      </c>
      <c r="G28" s="5"/>
    </row>
    <row r="29" spans="2:4" ht="12.75">
      <c r="B29" s="8">
        <f>+B28+1</f>
        <v>21</v>
      </c>
      <c r="C29" s="13">
        <f t="shared" si="2"/>
        <v>741.7998</v>
      </c>
      <c r="D29" s="14">
        <f>NPV($G$6,C$9:$C29)+$C$8</f>
        <v>9148.42583062853</v>
      </c>
    </row>
    <row r="30" spans="2:7" ht="12.75">
      <c r="B30" s="8">
        <f aca="true" t="shared" si="3" ref="B30:B38">B29+1</f>
        <v>22</v>
      </c>
      <c r="C30" s="13">
        <f t="shared" si="2"/>
        <v>741.7998</v>
      </c>
      <c r="D30" s="14">
        <f>NPV($G$6,C$9:$C30)+$C$8</f>
        <v>9628.25089820378</v>
      </c>
      <c r="G30" s="5"/>
    </row>
    <row r="31" spans="2:7" ht="12.75">
      <c r="B31" s="8">
        <f t="shared" si="3"/>
        <v>23</v>
      </c>
      <c r="C31" s="13">
        <f t="shared" si="2"/>
        <v>741.7998</v>
      </c>
      <c r="D31" s="14">
        <f>NPV($G$6,C$9:$C31)+$C$8</f>
        <v>10098.66763112069</v>
      </c>
      <c r="G31" s="5"/>
    </row>
    <row r="32" spans="2:7" ht="13.5" thickBot="1">
      <c r="B32" s="34">
        <f t="shared" si="3"/>
        <v>24</v>
      </c>
      <c r="C32" s="13">
        <f t="shared" si="2"/>
        <v>741.7998</v>
      </c>
      <c r="D32" s="35">
        <f>NPV($G$6,C$9:$C32)+$C$8</f>
        <v>10559.860506529429</v>
      </c>
      <c r="G32" s="5"/>
    </row>
    <row r="33" spans="2:7" ht="13.5" thickBot="1">
      <c r="B33" s="38">
        <f t="shared" si="3"/>
        <v>25</v>
      </c>
      <c r="C33" s="13">
        <f t="shared" si="2"/>
        <v>741.7998</v>
      </c>
      <c r="D33" s="39">
        <f>NPV($G$6,C$9:$C33)+$C$8</f>
        <v>11012.01038438113</v>
      </c>
      <c r="G33" s="5"/>
    </row>
    <row r="34" spans="2:7" ht="12.75">
      <c r="B34" s="36">
        <f t="shared" si="3"/>
        <v>26</v>
      </c>
      <c r="C34" s="13">
        <f t="shared" si="2"/>
        <v>741.7998</v>
      </c>
      <c r="D34" s="37">
        <f>NPV($G$6,C$9:$C34)+$C$8</f>
        <v>11455.294578353387</v>
      </c>
      <c r="G34" s="5"/>
    </row>
    <row r="35" spans="2:4" ht="12.75">
      <c r="B35" s="8">
        <f t="shared" si="3"/>
        <v>27</v>
      </c>
      <c r="C35" s="13">
        <f t="shared" si="2"/>
        <v>741.7998</v>
      </c>
      <c r="D35" s="14">
        <f>NPV($G$6,C$9:$C35)+$C$8</f>
        <v>11889.886925385013</v>
      </c>
    </row>
    <row r="36" spans="2:4" ht="12.75">
      <c r="B36" s="8">
        <f t="shared" si="3"/>
        <v>28</v>
      </c>
      <c r="C36" s="13">
        <f t="shared" si="2"/>
        <v>741.7998</v>
      </c>
      <c r="D36" s="14">
        <f>NPV($G$6,C$9:$C36)+$C$8</f>
        <v>12315.95785384739</v>
      </c>
    </row>
    <row r="37" spans="2:4" ht="12.75">
      <c r="B37" s="8">
        <f t="shared" si="3"/>
        <v>29</v>
      </c>
      <c r="C37" s="13">
        <f t="shared" si="2"/>
        <v>741.7998</v>
      </c>
      <c r="D37" s="14">
        <f>NPV($G$6,C$9:$C37)+$C$8</f>
        <v>12733.674450379134</v>
      </c>
    </row>
    <row r="38" spans="2:4" ht="12.75">
      <c r="B38" s="8">
        <f t="shared" si="3"/>
        <v>30</v>
      </c>
      <c r="C38" s="13">
        <f t="shared" si="2"/>
        <v>741.7998</v>
      </c>
      <c r="D38" s="14">
        <f>NPV($G$6,C$9:$C38)+$C$8</f>
        <v>13143.200525410255</v>
      </c>
    </row>
    <row r="42" ht="12.75" customHeight="1"/>
    <row r="43" ht="12.75" customHeight="1"/>
    <row r="44" ht="12.75" customHeight="1"/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2012-06-04T16:52:38Z</dcterms:created>
  <dcterms:modified xsi:type="dcterms:W3CDTF">2021-04-09T16:39:07Z</dcterms:modified>
  <cp:category/>
  <cp:version/>
  <cp:contentType/>
  <cp:contentStatus/>
</cp:coreProperties>
</file>